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905"/>
  </bookViews>
  <sheets>
    <sheet name="Water Demand" sheetId="1" r:id="rId1"/>
  </sheets>
  <calcPr calcId="124519"/>
</workbook>
</file>

<file path=xl/calcChain.xml><?xml version="1.0" encoding="utf-8"?>
<calcChain xmlns="http://schemas.openxmlformats.org/spreadsheetml/2006/main">
  <c r="H12" i="1"/>
  <c r="D12"/>
  <c r="F12" s="1"/>
  <c r="H11"/>
  <c r="D11"/>
  <c r="F11" s="1"/>
  <c r="H10"/>
  <c r="D10"/>
  <c r="F10" s="1"/>
  <c r="H9"/>
  <c r="D9"/>
  <c r="F9" s="1"/>
  <c r="H8"/>
  <c r="D8"/>
  <c r="F8" s="1"/>
  <c r="H7"/>
  <c r="E7"/>
  <c r="E8" s="1"/>
  <c r="E9" s="1"/>
  <c r="E10" s="1"/>
  <c r="E11" s="1"/>
  <c r="E12" s="1"/>
  <c r="D7"/>
  <c r="F7" s="1"/>
  <c r="H6"/>
  <c r="D6"/>
  <c r="F6" s="1"/>
  <c r="G6" l="1"/>
  <c r="I6" s="1"/>
  <c r="K6" s="1"/>
  <c r="I7"/>
  <c r="K7" s="1"/>
  <c r="G7"/>
  <c r="I8"/>
  <c r="K8" s="1"/>
  <c r="G8"/>
  <c r="I9"/>
  <c r="K9" s="1"/>
  <c r="G9"/>
  <c r="I10"/>
  <c r="K10" s="1"/>
  <c r="G10"/>
  <c r="I11"/>
  <c r="K11" s="1"/>
  <c r="G11"/>
  <c r="I12"/>
  <c r="K12" s="1"/>
  <c r="G12"/>
</calcChain>
</file>

<file path=xl/sharedStrings.xml><?xml version="1.0" encoding="utf-8"?>
<sst xmlns="http://schemas.openxmlformats.org/spreadsheetml/2006/main" count="25" uniqueCount="19">
  <si>
    <t>Year</t>
  </si>
  <si>
    <t>Population</t>
  </si>
  <si>
    <t>LPCD</t>
  </si>
  <si>
    <t>Losses</t>
  </si>
  <si>
    <t>Demand</t>
  </si>
  <si>
    <t>Fire Demand</t>
  </si>
  <si>
    <t>Total</t>
  </si>
  <si>
    <t>Present Source</t>
  </si>
  <si>
    <t>Deficit</t>
  </si>
  <si>
    <t>%</t>
  </si>
  <si>
    <t>MLD</t>
  </si>
  <si>
    <t>Note: Data in yellow boxes are to be suitably filled for particular case</t>
  </si>
  <si>
    <t xml:space="preserve"> Water Demand </t>
  </si>
  <si>
    <t>Assumptions: i) LPCD provides 135 or 150 LPCD for population less than 100000 or more as per manual</t>
  </si>
  <si>
    <t xml:space="preserve">                            ii) Losses at present can be changed as per actual. After 5 years losses remain same % as before</t>
  </si>
  <si>
    <t xml:space="preserve">                                as reduction takes long time but after that losses reduce by absolute 10% till it stabilizes </t>
  </si>
  <si>
    <t xml:space="preserve">                               at minimum 15% level</t>
  </si>
  <si>
    <t xml:space="preserve">               iii) Fire demand taken as per formula given in manual</t>
  </si>
  <si>
    <t xml:space="preserve">               iv) present source to be taken at actual and in future estimate present source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</si>
</sst>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4" fillId="0" borderId="4" xfId="0" applyFont="1" applyBorder="1"/>
    <xf numFmtId="1" fontId="4" fillId="3" borderId="0" xfId="0" applyNumberFormat="1" applyFont="1" applyFill="1"/>
    <xf numFmtId="164" fontId="4" fillId="0" borderId="5" xfId="1" applyNumberFormat="1" applyFont="1" applyBorder="1"/>
    <xf numFmtId="0" fontId="4" fillId="3" borderId="0" xfId="0" applyFont="1" applyFill="1"/>
    <xf numFmtId="43" fontId="4" fillId="0" borderId="5" xfId="1" applyNumberFormat="1" applyFont="1" applyBorder="1"/>
    <xf numFmtId="43" fontId="4" fillId="0" borderId="6" xfId="1" applyNumberFormat="1" applyFont="1" applyBorder="1"/>
    <xf numFmtId="2" fontId="4" fillId="3" borderId="0" xfId="0" applyNumberFormat="1" applyFont="1" applyFill="1"/>
    <xf numFmtId="0" fontId="4" fillId="0" borderId="7" xfId="0" applyFont="1" applyBorder="1"/>
    <xf numFmtId="0" fontId="4" fillId="3" borderId="8" xfId="0" applyFont="1" applyFill="1" applyBorder="1"/>
    <xf numFmtId="164" fontId="4" fillId="0" borderId="9" xfId="1" applyNumberFormat="1" applyFont="1" applyBorder="1"/>
    <xf numFmtId="43" fontId="4" fillId="0" borderId="9" xfId="1" applyNumberFormat="1" applyFont="1" applyBorder="1"/>
    <xf numFmtId="2" fontId="4" fillId="3" borderId="8" xfId="0" applyNumberFormat="1" applyFont="1" applyFill="1" applyBorder="1"/>
    <xf numFmtId="43" fontId="4" fillId="0" borderId="10" xfId="1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0"/>
  <sheetViews>
    <sheetView tabSelected="1" workbookViewId="0">
      <selection activeCell="T5" sqref="T5"/>
    </sheetView>
  </sheetViews>
  <sheetFormatPr defaultRowHeight="15"/>
  <cols>
    <col min="2" max="2" width="5.5703125" customWidth="1"/>
    <col min="3" max="3" width="8" customWidth="1"/>
    <col min="4" max="4" width="5.42578125" customWidth="1"/>
    <col min="5" max="5" width="5.28515625" customWidth="1"/>
    <col min="6" max="6" width="6.5703125" customWidth="1"/>
    <col min="7" max="7" width="6" bestFit="1" customWidth="1"/>
    <col min="8" max="8" width="9.85546875" customWidth="1"/>
    <col min="9" max="9" width="5.7109375" customWidth="1"/>
    <col min="10" max="10" width="11.28515625" customWidth="1"/>
    <col min="11" max="11" width="5.85546875" customWidth="1"/>
  </cols>
  <sheetData>
    <row r="2" spans="2:11">
      <c r="B2" s="24" t="s">
        <v>12</v>
      </c>
      <c r="C2" s="24"/>
      <c r="D2" s="24"/>
      <c r="E2" s="24"/>
      <c r="F2" s="24"/>
      <c r="G2" s="24"/>
      <c r="H2" s="24"/>
      <c r="I2" s="24"/>
      <c r="J2" s="24"/>
      <c r="K2" s="24"/>
    </row>
    <row r="3" spans="2:11">
      <c r="B3" s="1"/>
      <c r="C3" s="1"/>
      <c r="D3" s="1"/>
      <c r="E3" s="1"/>
      <c r="F3" s="1"/>
      <c r="G3" s="1"/>
      <c r="H3" s="1"/>
      <c r="I3" s="1"/>
      <c r="J3" s="2"/>
      <c r="K3" s="2"/>
    </row>
    <row r="4" spans="2:11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3</v>
      </c>
      <c r="H4" s="4" t="s">
        <v>5</v>
      </c>
      <c r="I4" s="4" t="s">
        <v>6</v>
      </c>
      <c r="J4" s="4" t="s">
        <v>7</v>
      </c>
      <c r="K4" s="5" t="s">
        <v>8</v>
      </c>
    </row>
    <row r="5" spans="2:11">
      <c r="B5" s="6"/>
      <c r="C5" s="7"/>
      <c r="D5" s="7"/>
      <c r="E5" s="8" t="s">
        <v>9</v>
      </c>
      <c r="F5" s="8" t="s">
        <v>10</v>
      </c>
      <c r="G5" s="8" t="s">
        <v>10</v>
      </c>
      <c r="H5" s="8" t="s">
        <v>10</v>
      </c>
      <c r="I5" s="8" t="s">
        <v>10</v>
      </c>
      <c r="J5" s="8" t="s">
        <v>10</v>
      </c>
      <c r="K5" s="9" t="s">
        <v>10</v>
      </c>
    </row>
    <row r="6" spans="2:11">
      <c r="B6" s="10">
        <v>2011</v>
      </c>
      <c r="C6" s="11">
        <v>303092</v>
      </c>
      <c r="D6" s="12">
        <f>IF(C6&lt;1000000,135,150)</f>
        <v>135</v>
      </c>
      <c r="E6" s="13">
        <v>45</v>
      </c>
      <c r="F6" s="14">
        <f>(C6*D6)/1000000</f>
        <v>40.91742</v>
      </c>
      <c r="G6" s="14">
        <f>(F6*E6)/100</f>
        <v>18.412838999999998</v>
      </c>
      <c r="H6" s="14">
        <f>IF(C6&gt;50000,(0.1*((C6/1000)^0.5)),0)</f>
        <v>1.7409537615916169</v>
      </c>
      <c r="I6" s="14">
        <f>F6+G6+H6</f>
        <v>61.071212761591617</v>
      </c>
      <c r="J6" s="13">
        <v>81.05</v>
      </c>
      <c r="K6" s="15">
        <f>IF(I6-J6&gt;0,I6-J6,0)</f>
        <v>0</v>
      </c>
    </row>
    <row r="7" spans="2:11">
      <c r="B7" s="10">
        <v>2016</v>
      </c>
      <c r="C7" s="13">
        <v>323107</v>
      </c>
      <c r="D7" s="12">
        <f t="shared" ref="D7:D12" si="0">IF(C7&lt;1000000,135,150)</f>
        <v>135</v>
      </c>
      <c r="E7" s="2">
        <f>E6</f>
        <v>45</v>
      </c>
      <c r="F7" s="14">
        <f t="shared" ref="F7:F12" si="1">(C7*D7)/1000000</f>
        <v>43.619444999999999</v>
      </c>
      <c r="G7" s="14">
        <f t="shared" ref="G7:G12" si="2">(F7*E7)/100</f>
        <v>19.62875025</v>
      </c>
      <c r="H7" s="14">
        <f t="shared" ref="H7:H12" si="3">IF(C7&gt;50000,(0.1*((C7/1000)^0.5)),0)</f>
        <v>1.7975177328749781</v>
      </c>
      <c r="I7" s="14">
        <f t="shared" ref="I7:I12" si="4">F7+G7+H7</f>
        <v>65.045712982874974</v>
      </c>
      <c r="J7" s="13">
        <v>60.79</v>
      </c>
      <c r="K7" s="15">
        <f t="shared" ref="K7:K12" si="5">IF(I7-J7&gt;0,I7-J7,0)</f>
        <v>4.2557129828749751</v>
      </c>
    </row>
    <row r="8" spans="2:11">
      <c r="B8" s="10">
        <v>2021</v>
      </c>
      <c r="C8" s="13">
        <v>344444</v>
      </c>
      <c r="D8" s="12">
        <f t="shared" si="0"/>
        <v>135</v>
      </c>
      <c r="E8" s="12">
        <f>IF(((E7-10)&lt;15),15,E7-10)</f>
        <v>35</v>
      </c>
      <c r="F8" s="14">
        <f t="shared" si="1"/>
        <v>46.499940000000002</v>
      </c>
      <c r="G8" s="14">
        <f t="shared" si="2"/>
        <v>16.274979000000002</v>
      </c>
      <c r="H8" s="14">
        <f t="shared" si="3"/>
        <v>1.8559202569076074</v>
      </c>
      <c r="I8" s="14">
        <f t="shared" si="4"/>
        <v>64.630839256907606</v>
      </c>
      <c r="J8" s="16">
        <v>45.590624999999996</v>
      </c>
      <c r="K8" s="15">
        <f t="shared" si="5"/>
        <v>19.04021425690761</v>
      </c>
    </row>
    <row r="9" spans="2:11">
      <c r="B9" s="10">
        <v>2026</v>
      </c>
      <c r="C9" s="13">
        <v>364535</v>
      </c>
      <c r="D9" s="12">
        <f t="shared" si="0"/>
        <v>135</v>
      </c>
      <c r="E9" s="12">
        <f t="shared" ref="E9:E12" si="6">IF(((E8-10)&lt;15),15,E8-10)</f>
        <v>25</v>
      </c>
      <c r="F9" s="14">
        <f t="shared" si="1"/>
        <v>49.212224999999997</v>
      </c>
      <c r="G9" s="14">
        <f t="shared" si="2"/>
        <v>12.303056249999999</v>
      </c>
      <c r="H9" s="14">
        <f t="shared" si="3"/>
        <v>1.9092799689935473</v>
      </c>
      <c r="I9" s="14">
        <f t="shared" si="4"/>
        <v>63.424561218993539</v>
      </c>
      <c r="J9" s="16">
        <v>34.192968749999999</v>
      </c>
      <c r="K9" s="15">
        <f t="shared" si="5"/>
        <v>29.23159246899354</v>
      </c>
    </row>
    <row r="10" spans="2:11">
      <c r="B10" s="10">
        <v>2031</v>
      </c>
      <c r="C10" s="13">
        <v>385795</v>
      </c>
      <c r="D10" s="12">
        <f t="shared" si="0"/>
        <v>135</v>
      </c>
      <c r="E10" s="12">
        <f t="shared" si="6"/>
        <v>15</v>
      </c>
      <c r="F10" s="14">
        <f t="shared" si="1"/>
        <v>52.082324999999997</v>
      </c>
      <c r="G10" s="14">
        <f t="shared" si="2"/>
        <v>7.81234875</v>
      </c>
      <c r="H10" s="14">
        <f t="shared" si="3"/>
        <v>1.9641664898882683</v>
      </c>
      <c r="I10" s="14">
        <f t="shared" si="4"/>
        <v>61.858840239888266</v>
      </c>
      <c r="J10" s="16">
        <v>25.644726562499997</v>
      </c>
      <c r="K10" s="15">
        <f t="shared" si="5"/>
        <v>36.214113677388269</v>
      </c>
    </row>
    <row r="11" spans="2:11">
      <c r="B11" s="10">
        <v>2036</v>
      </c>
      <c r="C11" s="13">
        <v>405945</v>
      </c>
      <c r="D11" s="12">
        <f t="shared" si="0"/>
        <v>135</v>
      </c>
      <c r="E11" s="12">
        <f t="shared" si="6"/>
        <v>15</v>
      </c>
      <c r="F11" s="14">
        <f t="shared" si="1"/>
        <v>54.802574999999997</v>
      </c>
      <c r="G11" s="14">
        <f t="shared" si="2"/>
        <v>8.2203862499999989</v>
      </c>
      <c r="H11" s="14">
        <f t="shared" si="3"/>
        <v>2.0148076831300799</v>
      </c>
      <c r="I11" s="14">
        <f t="shared" si="4"/>
        <v>65.037768933130081</v>
      </c>
      <c r="J11" s="16">
        <v>19.233544921874998</v>
      </c>
      <c r="K11" s="15">
        <f t="shared" si="5"/>
        <v>45.804224011255087</v>
      </c>
    </row>
    <row r="12" spans="2:11">
      <c r="B12" s="17">
        <v>2041</v>
      </c>
      <c r="C12" s="18">
        <v>427147</v>
      </c>
      <c r="D12" s="19">
        <f t="shared" si="0"/>
        <v>135</v>
      </c>
      <c r="E12" s="19">
        <f t="shared" si="6"/>
        <v>15</v>
      </c>
      <c r="F12" s="20">
        <f t="shared" si="1"/>
        <v>57.664845</v>
      </c>
      <c r="G12" s="20">
        <f t="shared" si="2"/>
        <v>8.6497267499999992</v>
      </c>
      <c r="H12" s="20">
        <f t="shared" si="3"/>
        <v>2.0667534927997582</v>
      </c>
      <c r="I12" s="20">
        <f t="shared" si="4"/>
        <v>68.381325242799761</v>
      </c>
      <c r="J12" s="21">
        <v>14.425158691406249</v>
      </c>
      <c r="K12" s="22">
        <f t="shared" si="5"/>
        <v>53.956166551393508</v>
      </c>
    </row>
    <row r="14" spans="2:11">
      <c r="B14" s="23" t="s">
        <v>11</v>
      </c>
    </row>
    <row r="15" spans="2:11">
      <c r="B15" t="s">
        <v>13</v>
      </c>
    </row>
    <row r="16" spans="2:11">
      <c r="B16" t="s">
        <v>14</v>
      </c>
    </row>
    <row r="17" spans="2:3">
      <c r="B17" t="s">
        <v>15</v>
      </c>
    </row>
    <row r="18" spans="2:3">
      <c r="B18" t="s">
        <v>16</v>
      </c>
    </row>
    <row r="19" spans="2:3">
      <c r="C19" t="s">
        <v>17</v>
      </c>
    </row>
    <row r="20" spans="2:3">
      <c r="C20" t="s">
        <v>18</v>
      </c>
    </row>
  </sheetData>
  <mergeCells count="1">
    <mergeCell ref="B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 Demand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2010-08-23T10:09:24Z</dcterms:created>
  <dcterms:modified xsi:type="dcterms:W3CDTF">2010-08-26T10:00:15Z</dcterms:modified>
</cp:coreProperties>
</file>